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<sst xmlns="http://schemas.openxmlformats.org/spreadsheetml/2006/main" uniqueCount="175">
  <si>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</si>
  <si>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</si>
  <si>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</si>
  <si>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</si>
  <si>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</si>
  <si>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</si>
  <si>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</si>
  <si>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</si>
  <si>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</si>
  <si>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</si>
  <si>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246/2020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</si>
  <si>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</si>
  <si>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</si>
  <si>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</si>
  <si>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</si>
  <si>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</si>
  <si>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</si>
  <si>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SERTIN COM. E SERV. TECNICOS DE INSTRUMENTAÇÃO LTDA - SERTIN - SP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</si>
  <si>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</si>
  <si>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</si>
  <si>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</si>
  <si>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</si>
  <si>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</si>
  <si>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</si>
  <si>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</si>
  <si>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</si>
  <si>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</si>
  <si>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</si>
  <si>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</si>
  <si>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</si>
  <si>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</si>
  <si>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</si>
  <si>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</si>
  <si>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</si>
  <si>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</si>
  <si>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ITTAC 7200</t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</si>
  <si>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</si>
  <si>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</si>
  <si>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INSTRUTEMP</t>
  </si>
  <si>
    <t>Divisão:</t>
  </si>
  <si>
    <t>LOCAL:</t>
  </si>
  <si>
    <t>LABOCAL I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</si>
  <si>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</si>
  <si>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</si>
  <si>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</si>
  <si>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</si>
  <si>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</si>
  <si>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</si>
  <si>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</si>
  <si>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</si>
  <si>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</si>
  <si>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</si>
  <si>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</si>
  <si>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</si>
  <si>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</si>
  <si>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009</t>
  </si>
  <si>
    <t>Multicalibrador Digital</t>
  </si>
  <si>
    <t>RPM</t>
  </si>
  <si>
    <t>Socintec</t>
  </si>
  <si>
    <t>RI 2381/20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</si>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</sst>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1"/>
      <strike val="0"/>
      <u val="none"/>
      <sz val="10"/>
      <color rgb="FF000000"/>
      <name val="Arial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41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0" numFmtId="165" fillId="2" borderId="11" applyFont="0" applyNumberFormat="1" applyFill="0" applyBorder="1" applyAlignment="1">
      <alignment horizontal="center" vertical="center" textRotation="0" wrapText="false" shrinkToFit="fals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3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15" numFmtId="0" fillId="2" borderId="34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11" applyFont="0" applyNumberFormat="1" applyFill="0" applyBorder="1" applyAlignment="0" applyProtection="true">
      <alignment horizontal="general" vertical="bottom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8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9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39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3" borderId="4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39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1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1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44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3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1" workbookViewId="0" zoomScale="75" zoomScaleNormal="75" view="pageBreakPreview" showGridLines="false" showRowColHeaders="1">
      <selection activeCell="K42" sqref="K42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297" t="s">
        <v>0</v>
      </c>
      <c r="B1" s="297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297"/>
      <c r="B2" s="297"/>
      <c r="C2" s="6"/>
      <c r="D2" s="298" t="s">
        <v>2</v>
      </c>
      <c r="E2" s="298"/>
      <c r="F2" s="298"/>
      <c r="G2" s="298"/>
      <c r="H2" s="298"/>
      <c r="I2" s="298"/>
      <c r="J2" s="298"/>
      <c r="K2" s="298"/>
      <c r="L2" s="306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06"/>
      <c r="M3" s="7"/>
      <c r="N3" s="7"/>
      <c r="O3" s="7"/>
    </row>
    <row r="4" spans="1:28" customHeight="1" ht="16.5">
      <c r="A4" s="243"/>
      <c r="B4" s="243"/>
      <c r="C4" s="193"/>
      <c r="D4" s="244"/>
      <c r="E4" s="244"/>
      <c r="F4" s="312" t="s">
        <v>4</v>
      </c>
      <c r="G4" s="312"/>
      <c r="H4" s="244"/>
      <c r="I4" s="244"/>
      <c r="J4" s="244"/>
      <c r="K4" s="244"/>
      <c r="L4" s="306"/>
      <c r="M4" s="7"/>
      <c r="N4" s="7"/>
      <c r="O4" s="7"/>
    </row>
    <row r="5" spans="1:28" customHeight="1" ht="3">
      <c r="A5" s="243"/>
      <c r="B5" s="243"/>
      <c r="C5" s="193"/>
      <c r="D5" s="244"/>
      <c r="E5" s="244"/>
      <c r="F5" s="245"/>
      <c r="G5" s="245"/>
      <c r="H5" s="244"/>
      <c r="I5" s="244"/>
      <c r="J5" s="244"/>
      <c r="K5" s="244"/>
      <c r="L5" s="306"/>
      <c r="M5" s="7"/>
      <c r="N5" s="7"/>
      <c r="O5" s="7"/>
    </row>
    <row r="6" spans="1:28" customHeight="1" ht="15">
      <c r="A6" s="309" t="s">
        <v>5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6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07" t="s">
        <v>6</v>
      </c>
      <c r="B8" s="307"/>
      <c r="C8" s="307"/>
      <c r="D8" s="307"/>
      <c r="E8" s="307"/>
      <c r="F8" s="307"/>
      <c r="G8" s="307"/>
      <c r="H8" s="307"/>
      <c r="I8" s="307"/>
      <c r="J8" s="13" t="s">
        <v>7</v>
      </c>
      <c r="K8" s="308" t="s">
        <v>8</v>
      </c>
      <c r="L8" s="308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 t="s">
        <v>10</v>
      </c>
      <c r="C10" s="313" t="s">
        <v>11</v>
      </c>
      <c r="D10" s="314"/>
      <c r="E10" s="314"/>
      <c r="F10" s="314"/>
      <c r="G10" s="314"/>
      <c r="H10" s="103" t="s">
        <v>12</v>
      </c>
      <c r="I10" s="174" t="s">
        <v>13</v>
      </c>
      <c r="J10" s="104">
        <v>44152</v>
      </c>
      <c r="K10" s="20" t="s">
        <v>14</v>
      </c>
      <c r="L10" s="105">
        <v>44152</v>
      </c>
      <c r="M10" s="21"/>
      <c r="N10" s="21"/>
      <c r="O10" s="22"/>
      <c r="P10" s="23" t="s">
        <v>15</v>
      </c>
      <c r="Q10" s="107">
        <v>44162</v>
      </c>
    </row>
    <row r="11" spans="1:28" customHeight="1" ht="23.25" s="4" customFormat="1">
      <c r="A11" s="24" t="s">
        <v>16</v>
      </c>
      <c r="B11" s="304" t="s">
        <v>17</v>
      </c>
      <c r="C11" s="304"/>
      <c r="D11" s="304"/>
      <c r="E11" s="304"/>
      <c r="F11" s="304"/>
      <c r="G11" s="304"/>
      <c r="H11" s="304"/>
      <c r="I11" s="305"/>
      <c r="J11" s="25" t="s">
        <v>18</v>
      </c>
      <c r="K11" s="299" t="s">
        <v>19</v>
      </c>
      <c r="L11" s="301"/>
      <c r="M11" s="26"/>
      <c r="N11" s="26"/>
      <c r="O11" s="26"/>
      <c r="P11" s="23" t="s">
        <v>20</v>
      </c>
      <c r="Q11" s="106">
        <v>0</v>
      </c>
    </row>
    <row r="12" spans="1:28" customHeight="1" ht="23.25" s="4" customFormat="1">
      <c r="A12" s="27" t="s">
        <v>21</v>
      </c>
      <c r="B12" s="299" t="s">
        <v>22</v>
      </c>
      <c r="C12" s="299"/>
      <c r="D12" s="299"/>
      <c r="E12" s="299"/>
      <c r="F12" s="299"/>
      <c r="G12" s="299"/>
      <c r="H12" s="299"/>
      <c r="I12" s="300"/>
      <c r="J12" s="25" t="s">
        <v>23</v>
      </c>
      <c r="K12" s="299" t="s">
        <v>24</v>
      </c>
      <c r="L12" s="301"/>
      <c r="M12" s="26"/>
      <c r="N12" s="26"/>
      <c r="O12" s="26"/>
      <c r="Q12" s="10"/>
    </row>
    <row r="13" spans="1:28" customHeight="1" ht="23.25" s="4" customFormat="1">
      <c r="A13" s="28" t="s">
        <v>25</v>
      </c>
      <c r="B13" s="310" t="s">
        <v>17</v>
      </c>
      <c r="C13" s="310"/>
      <c r="D13" s="310"/>
      <c r="E13" s="310"/>
      <c r="F13" s="310"/>
      <c r="G13" s="310"/>
      <c r="H13" s="310"/>
      <c r="I13" s="311"/>
      <c r="J13" s="29" t="s">
        <v>18</v>
      </c>
      <c r="K13" s="299" t="s">
        <v>19</v>
      </c>
      <c r="L13" s="301"/>
      <c r="M13" s="26"/>
      <c r="N13" s="26"/>
      <c r="O13" s="26"/>
      <c r="Q13" s="10"/>
    </row>
    <row r="14" spans="1:28" customHeight="1" ht="23.25" s="4" customFormat="1">
      <c r="A14" s="30" t="s">
        <v>21</v>
      </c>
      <c r="B14" s="315" t="s">
        <v>22</v>
      </c>
      <c r="C14" s="315"/>
      <c r="D14" s="315"/>
      <c r="E14" s="315"/>
      <c r="F14" s="315"/>
      <c r="G14" s="315"/>
      <c r="H14" s="315"/>
      <c r="I14" s="316"/>
      <c r="J14" s="31" t="s">
        <v>23</v>
      </c>
      <c r="K14" s="315" t="s">
        <v>24</v>
      </c>
      <c r="L14" s="328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29" t="s">
        <v>26</v>
      </c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8"/>
      <c r="N16" s="38"/>
      <c r="O16" s="39"/>
      <c r="Q16" s="10"/>
    </row>
    <row r="17" spans="1:28" customHeight="1" ht="24" s="4" customFormat="1">
      <c r="A17" s="323" t="s">
        <v>27</v>
      </c>
      <c r="B17" s="324"/>
      <c r="C17" s="302"/>
      <c r="D17" s="302"/>
      <c r="E17" s="303"/>
      <c r="F17" s="40" t="s">
        <v>28</v>
      </c>
      <c r="G17" s="41" t="s">
        <v>29</v>
      </c>
      <c r="H17" s="281" t="s">
        <v>30</v>
      </c>
      <c r="I17" s="42" t="s">
        <v>31</v>
      </c>
      <c r="J17" s="240" t="s">
        <v>32</v>
      </c>
      <c r="K17" s="43" t="s">
        <v>33</v>
      </c>
      <c r="L17" s="170">
        <v>10</v>
      </c>
      <c r="M17" s="44"/>
      <c r="Q17" s="10"/>
    </row>
    <row r="18" spans="1:28" customHeight="1" ht="24" s="4" customFormat="1">
      <c r="A18" s="45" t="s">
        <v>34</v>
      </c>
      <c r="C18" s="318" t="s">
        <v>35</v>
      </c>
      <c r="D18" s="319"/>
      <c r="E18" s="171" t="s">
        <v>36</v>
      </c>
      <c r="F18" s="299">
        <v>5243060</v>
      </c>
      <c r="G18" s="299"/>
      <c r="H18" s="172" t="s">
        <v>37</v>
      </c>
      <c r="I18" s="299" t="s">
        <v>38</v>
      </c>
      <c r="J18" s="300"/>
      <c r="K18" s="45" t="s">
        <v>39</v>
      </c>
      <c r="L18" s="268">
        <v>1</v>
      </c>
      <c r="M18" s="26"/>
      <c r="N18" s="26"/>
      <c r="O18" s="26"/>
      <c r="Q18" s="10"/>
    </row>
    <row r="19" spans="1:28" customHeight="1" ht="24" s="44" customFormat="1">
      <c r="A19" s="46" t="s">
        <v>40</v>
      </c>
      <c r="B19" s="315" t="s">
        <v>41</v>
      </c>
      <c r="C19" s="315"/>
      <c r="D19" s="315"/>
      <c r="E19" s="315"/>
      <c r="F19" s="47" t="s">
        <v>42</v>
      </c>
      <c r="G19" s="322" t="s">
        <v>43</v>
      </c>
      <c r="H19" s="322"/>
      <c r="I19" s="322"/>
      <c r="J19" s="322"/>
      <c r="K19" s="48" t="s">
        <v>44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29" t="s">
        <v>45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44"/>
      <c r="N21" s="44"/>
      <c r="O21" s="39"/>
      <c r="P21" s="360"/>
      <c r="Q21" s="360"/>
      <c r="R21" s="56"/>
      <c r="S21" s="56"/>
      <c r="T21" s="56"/>
      <c r="U21" s="56"/>
      <c r="V21" s="56"/>
    </row>
    <row r="22" spans="1:28" customHeight="1" ht="14.25" s="4" customFormat="1">
      <c r="A22" s="335" t="s">
        <v>46</v>
      </c>
      <c r="B22" s="336"/>
      <c r="C22" s="320" t="s">
        <v>47</v>
      </c>
      <c r="D22" s="321"/>
      <c r="E22" s="57" t="s">
        <v>48</v>
      </c>
      <c r="F22" s="58" t="s">
        <v>49</v>
      </c>
      <c r="G22" s="369" t="s">
        <v>50</v>
      </c>
      <c r="H22" s="370"/>
      <c r="I22" s="57" t="s">
        <v>51</v>
      </c>
      <c r="J22" s="57" t="s">
        <v>52</v>
      </c>
      <c r="K22" s="59" t="s">
        <v>53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54</v>
      </c>
      <c r="B23" s="108" t="s">
        <v>55</v>
      </c>
      <c r="C23" s="363" t="s">
        <v>56</v>
      </c>
      <c r="D23" s="364"/>
      <c r="E23" s="269">
        <v>0.1</v>
      </c>
      <c r="F23" s="64" t="s">
        <v>57</v>
      </c>
      <c r="G23" s="371" t="s">
        <v>58</v>
      </c>
      <c r="H23" s="372"/>
      <c r="I23" s="109" t="s">
        <v>59</v>
      </c>
      <c r="J23" s="110">
        <v>44378</v>
      </c>
      <c r="K23" s="270">
        <v>0.1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52" t="s">
        <v>60</v>
      </c>
      <c r="B25" s="353"/>
      <c r="C25" s="173" t="s">
        <v>61</v>
      </c>
      <c r="D25" s="317" t="s">
        <v>62</v>
      </c>
      <c r="E25" s="317"/>
      <c r="F25" s="111">
        <v>21.9</v>
      </c>
      <c r="G25" s="69" t="s">
        <v>63</v>
      </c>
      <c r="H25" s="317" t="s">
        <v>64</v>
      </c>
      <c r="I25" s="317"/>
      <c r="J25" s="112">
        <v>47</v>
      </c>
      <c r="K25" s="69" t="s">
        <v>65</v>
      </c>
      <c r="L25" s="70"/>
      <c r="M25" s="71"/>
      <c r="N25" s="71"/>
      <c r="O25" s="71"/>
      <c r="P25" s="367"/>
      <c r="Q25" s="367"/>
    </row>
    <row r="26" spans="1:28" customHeight="1" ht="21">
      <c r="A26" s="354"/>
      <c r="B26" s="355"/>
      <c r="C26" s="173" t="s">
        <v>66</v>
      </c>
      <c r="D26" s="317" t="s">
        <v>62</v>
      </c>
      <c r="E26" s="317"/>
      <c r="F26" s="111">
        <v>22</v>
      </c>
      <c r="G26" s="69" t="s">
        <v>63</v>
      </c>
      <c r="H26" s="317" t="s">
        <v>64</v>
      </c>
      <c r="I26" s="317"/>
      <c r="J26" s="112">
        <v>47</v>
      </c>
      <c r="K26" s="69" t="s">
        <v>65</v>
      </c>
      <c r="L26" s="70"/>
      <c r="M26" s="71"/>
      <c r="N26" s="71"/>
      <c r="O26" s="71"/>
      <c r="P26" s="368"/>
      <c r="Q26" s="368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62" t="s">
        <v>67</v>
      </c>
      <c r="E28" s="362"/>
      <c r="F28" s="362"/>
      <c r="G28" s="329"/>
      <c r="H28" s="329"/>
      <c r="I28" s="329"/>
      <c r="J28" s="329"/>
      <c r="K28" s="329"/>
      <c r="L28" s="329"/>
      <c r="M28" s="38"/>
      <c r="N28" s="38"/>
      <c r="O28" s="39"/>
      <c r="Q28" s="10"/>
    </row>
    <row r="29" spans="1:28" customHeight="1" ht="16.5">
      <c r="A29" s="77"/>
      <c r="B29" s="176"/>
      <c r="C29" s="177"/>
      <c r="D29" s="176"/>
      <c r="E29" s="374"/>
      <c r="F29" s="375"/>
      <c r="G29" s="365" t="s">
        <v>68</v>
      </c>
      <c r="H29" s="366"/>
      <c r="I29" s="365" t="s">
        <v>69</v>
      </c>
      <c r="J29" s="366"/>
      <c r="K29" s="365" t="s">
        <v>70</v>
      </c>
      <c r="L29" s="373"/>
      <c r="M29" s="7"/>
      <c r="N29" s="361"/>
      <c r="O29" s="361"/>
      <c r="P29" s="361"/>
      <c r="Q29" s="361"/>
    </row>
    <row r="30" spans="1:28" customHeight="1" ht="16.5">
      <c r="A30" s="78" t="s">
        <v>71</v>
      </c>
      <c r="B30" s="356" t="s">
        <v>72</v>
      </c>
      <c r="C30" s="357"/>
      <c r="D30" s="178"/>
      <c r="E30" s="376"/>
      <c r="F30" s="357"/>
      <c r="G30" s="79" t="s">
        <v>73</v>
      </c>
      <c r="H30" s="80" t="s">
        <v>74</v>
      </c>
      <c r="I30" s="79" t="s">
        <v>73</v>
      </c>
      <c r="J30" s="80" t="s">
        <v>74</v>
      </c>
      <c r="K30" s="79" t="s">
        <v>73</v>
      </c>
      <c r="L30" s="80" t="s">
        <v>74</v>
      </c>
      <c r="M30" s="81"/>
      <c r="N30" s="180"/>
      <c r="O30" s="82"/>
      <c r="P30" s="83"/>
      <c r="Q30" s="4"/>
      <c r="S30" s="295"/>
      <c r="T30" s="295"/>
    </row>
    <row r="31" spans="1:28" customHeight="1" ht="14.1">
      <c r="A31" s="78" t="s">
        <v>75</v>
      </c>
      <c r="B31" s="350" t="s">
        <v>57</v>
      </c>
      <c r="C31" s="351"/>
      <c r="D31" s="182"/>
      <c r="E31" s="376"/>
      <c r="F31" s="357"/>
      <c r="G31" s="350" t="str">
        <f>B31</f>
        <v>0</v>
      </c>
      <c r="H31" s="351"/>
      <c r="I31" s="350" t="str">
        <f>B31</f>
        <v>0</v>
      </c>
      <c r="J31" s="351"/>
      <c r="K31" s="350" t="str">
        <f>B31</f>
        <v>0</v>
      </c>
      <c r="L31" s="351"/>
      <c r="M31" s="7"/>
      <c r="N31" s="169"/>
      <c r="O31" s="169"/>
      <c r="P31" s="169"/>
      <c r="Q31" s="169"/>
      <c r="S31" s="295"/>
      <c r="T31" s="295"/>
    </row>
    <row r="32" spans="1:28" customHeight="1" ht="26.25">
      <c r="A32" s="84">
        <v>1</v>
      </c>
      <c r="B32" s="333">
        <v>130</v>
      </c>
      <c r="C32" s="334"/>
      <c r="D32" s="79"/>
      <c r="E32" s="376"/>
      <c r="F32" s="357"/>
      <c r="G32" s="271">
        <v>13</v>
      </c>
      <c r="H32" s="272">
        <v>12.962</v>
      </c>
      <c r="I32" s="271">
        <v>13</v>
      </c>
      <c r="J32" s="273">
        <v>12.964</v>
      </c>
      <c r="K32" s="271">
        <v>13</v>
      </c>
      <c r="L32" s="273">
        <v>12960</v>
      </c>
      <c r="M32" s="51"/>
      <c r="N32" s="296"/>
      <c r="O32" s="296"/>
      <c r="P32" s="296"/>
      <c r="Q32" s="181"/>
      <c r="S32" s="295"/>
      <c r="T32" s="295"/>
    </row>
    <row r="33" spans="1:28" customHeight="1" ht="26.25">
      <c r="A33" s="84" t="str">
        <f>A32+1</f>
        <v>0</v>
      </c>
      <c r="B33" s="333"/>
      <c r="C33" s="334"/>
      <c r="D33" s="79"/>
      <c r="E33" s="376"/>
      <c r="F33" s="357"/>
      <c r="G33" s="271"/>
      <c r="H33" s="274"/>
      <c r="I33" s="271"/>
      <c r="J33" s="273"/>
      <c r="K33" s="271"/>
      <c r="L33" s="274"/>
      <c r="M33" s="51"/>
      <c r="N33" s="295"/>
      <c r="O33" s="295"/>
      <c r="P33" s="295"/>
      <c r="Q33" s="295"/>
    </row>
    <row r="34" spans="1:28" customHeight="1" ht="26.25">
      <c r="A34" s="84" t="str">
        <f>A33+1</f>
        <v>0</v>
      </c>
      <c r="B34" s="333"/>
      <c r="C34" s="334"/>
      <c r="D34" s="79"/>
      <c r="E34" s="376"/>
      <c r="F34" s="357"/>
      <c r="G34" s="271"/>
      <c r="H34" s="274"/>
      <c r="I34" s="271"/>
      <c r="J34" s="273"/>
      <c r="K34" s="271"/>
      <c r="L34" s="274"/>
      <c r="M34" s="51"/>
      <c r="N34" s="295"/>
      <c r="O34" s="295"/>
      <c r="P34" s="295"/>
      <c r="Q34" s="295"/>
    </row>
    <row r="35" spans="1:28" customHeight="1" ht="26.25">
      <c r="A35" s="84" t="str">
        <f>A34+1</f>
        <v>0</v>
      </c>
      <c r="B35" s="333"/>
      <c r="C35" s="334"/>
      <c r="D35" s="79"/>
      <c r="E35" s="376"/>
      <c r="F35" s="357"/>
      <c r="G35" s="271"/>
      <c r="H35" s="274"/>
      <c r="I35" s="271"/>
      <c r="J35" s="273"/>
      <c r="K35" s="271"/>
      <c r="L35" s="274"/>
      <c r="M35" s="51"/>
      <c r="N35" s="51"/>
      <c r="O35" s="85"/>
    </row>
    <row r="36" spans="1:28" customHeight="1" ht="26.25">
      <c r="A36" s="84" t="str">
        <f>A35+1</f>
        <v>0</v>
      </c>
      <c r="B36" s="333"/>
      <c r="C36" s="334"/>
      <c r="D36" s="79"/>
      <c r="E36" s="376"/>
      <c r="F36" s="357"/>
      <c r="G36" s="271"/>
      <c r="H36" s="273"/>
      <c r="I36" s="275"/>
      <c r="J36" s="273"/>
      <c r="K36" s="271"/>
      <c r="L36" s="273"/>
      <c r="M36" s="51"/>
      <c r="N36" s="51"/>
      <c r="O36" s="85"/>
    </row>
    <row r="37" spans="1:28" customHeight="1" ht="26.25">
      <c r="A37" s="84" t="str">
        <f>A36+1</f>
        <v>0</v>
      </c>
      <c r="B37" s="333"/>
      <c r="C37" s="334"/>
      <c r="D37" s="79"/>
      <c r="E37" s="376"/>
      <c r="F37" s="357"/>
      <c r="G37" s="271"/>
      <c r="H37" s="274"/>
      <c r="I37" s="271"/>
      <c r="J37" s="273"/>
      <c r="K37" s="271"/>
      <c r="L37" s="274"/>
      <c r="M37" s="51"/>
      <c r="N37" s="51"/>
      <c r="O37" s="85"/>
    </row>
    <row r="38" spans="1:28" customHeight="1" ht="26.25">
      <c r="A38" s="86" t="str">
        <f>A37+1</f>
        <v>0</v>
      </c>
      <c r="B38" s="333"/>
      <c r="C38" s="334"/>
      <c r="D38" s="79"/>
      <c r="E38" s="376"/>
      <c r="F38" s="357"/>
      <c r="G38" s="271"/>
      <c r="H38" s="274"/>
      <c r="I38" s="271"/>
      <c r="J38" s="273"/>
      <c r="K38" s="271"/>
      <c r="L38" s="274"/>
      <c r="M38" s="51"/>
      <c r="N38" s="51"/>
      <c r="O38" s="85"/>
    </row>
    <row r="39" spans="1:28" customHeight="1" ht="26.25">
      <c r="A39" s="84" t="str">
        <f>A38+1</f>
        <v>0</v>
      </c>
      <c r="B39" s="333"/>
      <c r="C39" s="334"/>
      <c r="D39" s="79"/>
      <c r="E39" s="376"/>
      <c r="F39" s="357"/>
      <c r="G39" s="271"/>
      <c r="H39" s="272"/>
      <c r="I39" s="271"/>
      <c r="J39" s="273"/>
      <c r="K39" s="271"/>
      <c r="L39" s="273"/>
      <c r="M39" s="51"/>
      <c r="N39" s="51"/>
      <c r="O39" s="87"/>
    </row>
    <row r="40" spans="1:28" customHeight="1" ht="26.25">
      <c r="A40" s="84" t="str">
        <f>A39+1</f>
        <v>0</v>
      </c>
      <c r="B40" s="333"/>
      <c r="C40" s="334"/>
      <c r="D40" s="79"/>
      <c r="E40" s="376"/>
      <c r="F40" s="357"/>
      <c r="G40" s="275"/>
      <c r="H40" s="273"/>
      <c r="I40" s="275"/>
      <c r="J40" s="273"/>
      <c r="K40" s="275"/>
      <c r="L40" s="273"/>
      <c r="M40" s="51"/>
      <c r="N40" s="51"/>
      <c r="O40" s="87"/>
    </row>
    <row r="41" spans="1:28" customHeight="1" ht="26.25">
      <c r="A41" s="84" t="str">
        <f>A40+1</f>
        <v>0</v>
      </c>
      <c r="B41" s="333"/>
      <c r="C41" s="334"/>
      <c r="D41" s="79"/>
      <c r="E41" s="376"/>
      <c r="F41" s="357"/>
      <c r="G41" s="271"/>
      <c r="H41" s="276"/>
      <c r="I41" s="271"/>
      <c r="J41" s="274"/>
      <c r="K41" s="271"/>
      <c r="L41" s="274"/>
      <c r="M41" s="51"/>
      <c r="N41" s="51"/>
      <c r="O41" s="87"/>
    </row>
    <row r="42" spans="1:28" customHeight="1" ht="26.25">
      <c r="A42" s="88" t="str">
        <f>A41+1</f>
        <v>0</v>
      </c>
      <c r="B42" s="358"/>
      <c r="C42" s="359"/>
      <c r="D42" s="89"/>
      <c r="E42" s="377"/>
      <c r="F42" s="378"/>
      <c r="G42" s="277"/>
      <c r="H42" s="278"/>
      <c r="I42" s="279"/>
      <c r="J42" s="280"/>
      <c r="K42" s="277"/>
      <c r="L42" s="278"/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58"/>
      <c r="L43" s="258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76</v>
      </c>
      <c r="H44" s="91"/>
      <c r="I44" s="91"/>
      <c r="J44" s="91"/>
      <c r="K44" s="330" t="s">
        <v>77</v>
      </c>
      <c r="L44" s="330"/>
      <c r="M44" s="91"/>
      <c r="N44" s="91"/>
      <c r="O44" s="92"/>
      <c r="P44" s="92"/>
      <c r="S44" s="95"/>
      <c r="AB44" s="93"/>
    </row>
    <row r="45" spans="1:28" customHeight="1" ht="12">
      <c r="A45" s="50" t="s">
        <v>78</v>
      </c>
      <c r="F45" s="50"/>
      <c r="G45" s="50"/>
      <c r="H45" s="50"/>
      <c r="I45" s="50"/>
      <c r="J45" s="36" t="str">
        <f>L19</f>
        <v>0</v>
      </c>
      <c r="K45" s="256" t="s">
        <v>79</v>
      </c>
      <c r="L45" s="257" t="s">
        <v>80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81</v>
      </c>
      <c r="F46" s="50"/>
      <c r="G46" s="50"/>
      <c r="H46" s="50"/>
      <c r="I46" s="50"/>
      <c r="J46" s="50"/>
      <c r="K46" s="259">
        <v>36000</v>
      </c>
      <c r="L46" s="259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82</v>
      </c>
      <c r="F47" s="92"/>
      <c r="G47" s="92"/>
      <c r="H47" s="92"/>
      <c r="I47" s="92"/>
      <c r="J47" s="92"/>
      <c r="K47" s="331" t="str">
        <f>IF((MAX(K46,L46)-MIN(K46,L46))&lt;=5,"Aprovado p/ uso","Reprovado p/ uso")</f>
        <v>0</v>
      </c>
      <c r="L47" s="332"/>
      <c r="M47" s="254"/>
      <c r="N47" s="254"/>
      <c r="O47" s="254"/>
      <c r="P47" s="255"/>
      <c r="Q47" s="158" t="s">
        <v>83</v>
      </c>
      <c r="R47" s="92"/>
      <c r="S47" s="95"/>
      <c r="AB47" s="93"/>
    </row>
    <row r="48" spans="1:28" customHeight="1" ht="12">
      <c r="A48" s="157" t="s">
        <v>84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85</v>
      </c>
      <c r="R48" s="92"/>
      <c r="S48" s="95"/>
      <c r="AB48" s="93"/>
    </row>
    <row r="49" spans="1:28" customHeight="1" ht="12">
      <c r="A49" s="157" t="s">
        <v>86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87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47" t="s">
        <v>88</v>
      </c>
      <c r="B54" s="348"/>
      <c r="C54" s="348"/>
      <c r="D54" s="348"/>
      <c r="E54" s="348"/>
      <c r="F54" s="348"/>
      <c r="G54" s="348"/>
      <c r="H54" s="348"/>
      <c r="I54" s="348"/>
      <c r="J54" s="348"/>
      <c r="K54" s="348"/>
      <c r="L54" s="349"/>
      <c r="M54" s="96"/>
      <c r="N54" s="96"/>
      <c r="O54" s="10"/>
    </row>
    <row r="55" spans="1:28" customHeight="1" ht="21.75">
      <c r="A55" s="344"/>
      <c r="B55" s="345"/>
      <c r="C55" s="345"/>
      <c r="D55" s="345"/>
      <c r="E55" s="345"/>
      <c r="F55" s="345"/>
      <c r="G55" s="345"/>
      <c r="H55" s="345"/>
      <c r="I55" s="345"/>
      <c r="J55" s="345"/>
      <c r="K55" s="345"/>
      <c r="L55" s="346"/>
      <c r="M55" s="97"/>
      <c r="N55" s="97"/>
      <c r="O55" s="10"/>
    </row>
    <row r="56" spans="1:28" customHeight="1" ht="21.75">
      <c r="A56" s="325"/>
      <c r="B56" s="326"/>
      <c r="C56" s="326"/>
      <c r="D56" s="326"/>
      <c r="E56" s="326"/>
      <c r="F56" s="326"/>
      <c r="G56" s="326"/>
      <c r="H56" s="326"/>
      <c r="I56" s="326"/>
      <c r="J56" s="326"/>
      <c r="K56" s="326"/>
      <c r="L56" s="327"/>
      <c r="M56" s="10"/>
      <c r="N56" s="10"/>
      <c r="O56" s="33"/>
    </row>
    <row r="57" spans="1:28" customHeight="1" ht="21.75">
      <c r="A57" s="341"/>
      <c r="B57" s="342"/>
      <c r="C57" s="342"/>
      <c r="D57" s="342"/>
      <c r="E57" s="342"/>
      <c r="F57" s="342"/>
      <c r="G57" s="342"/>
      <c r="H57" s="342"/>
      <c r="I57" s="342"/>
      <c r="J57" s="342"/>
      <c r="K57" s="342"/>
      <c r="L57" s="343"/>
      <c r="M57" s="10"/>
      <c r="N57" s="10"/>
    </row>
    <row r="58" spans="1:28" customHeight="1" ht="12.75">
      <c r="A58" s="98"/>
      <c r="C58" s="340"/>
      <c r="D58" s="340"/>
      <c r="E58" s="340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39" t="s">
        <v>89</v>
      </c>
      <c r="B59" s="339"/>
      <c r="C59" s="338" t="s">
        <v>90</v>
      </c>
      <c r="D59" s="338"/>
      <c r="E59" s="338"/>
      <c r="G59" s="100" t="s">
        <v>91</v>
      </c>
      <c r="H59" s="337"/>
      <c r="I59" s="337"/>
      <c r="J59" s="337"/>
      <c r="K59" s="33"/>
    </row>
    <row r="60" spans="1:28" customHeight="1" ht="12.75">
      <c r="L60" s="101" t="s">
        <v>92</v>
      </c>
      <c r="M60" s="101"/>
      <c r="N60" s="101"/>
    </row>
  </sheetData>
  <sheetProtection password="CA9C"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29:J29"/>
    <mergeCell ref="K29:L29"/>
    <mergeCell ref="E29:F42"/>
    <mergeCell ref="B40:C40"/>
    <mergeCell ref="B41:C41"/>
    <mergeCell ref="B42:C42"/>
    <mergeCell ref="B35:C35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B31:C31"/>
    <mergeCell ref="B30:C30"/>
    <mergeCell ref="B32:C32"/>
    <mergeCell ref="B33:C33"/>
    <mergeCell ref="B34:C34"/>
    <mergeCell ref="H59:J59"/>
    <mergeCell ref="C59:E59"/>
    <mergeCell ref="A59:B59"/>
    <mergeCell ref="C58:E58"/>
    <mergeCell ref="A57:L57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A55:L55"/>
    <mergeCell ref="A54:L54"/>
    <mergeCell ref="G31:H31"/>
    <mergeCell ref="I31:J31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25:B26"/>
    <mergeCell ref="G23:H23"/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2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0" workbookViewId="0" view="pageBreakPreview" showGridLines="false" showRowColHeaders="1">
      <selection activeCell="Z35" sqref="Z35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297" t="s">
        <v>0</v>
      </c>
      <c r="C1" s="297"/>
      <c r="D1" s="192" t="s">
        <v>93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297"/>
      <c r="C2" s="297"/>
      <c r="E2" s="406" t="s">
        <v>2</v>
      </c>
      <c r="F2" s="406"/>
      <c r="G2" s="406"/>
      <c r="H2" s="406"/>
      <c r="I2" s="406"/>
      <c r="J2" s="406"/>
      <c r="K2" s="114"/>
      <c r="L2" s="116"/>
      <c r="M2" s="405"/>
      <c r="N2" s="115"/>
      <c r="O2" s="115"/>
    </row>
    <row r="3" spans="1:58" customHeight="1" ht="16.5" s="2" customFormat="1">
      <c r="B3" s="297"/>
      <c r="C3" s="297"/>
      <c r="D3" s="193"/>
      <c r="E3" s="116"/>
      <c r="F3" s="116"/>
      <c r="G3" s="116"/>
      <c r="H3" s="116"/>
      <c r="I3" s="116"/>
      <c r="J3" s="116"/>
      <c r="K3" s="116"/>
      <c r="L3" s="116"/>
      <c r="M3" s="405"/>
      <c r="N3" s="115"/>
      <c r="O3" s="115"/>
      <c r="AD3" s="168">
        <v>2</v>
      </c>
      <c r="AE3" s="167" t="s">
        <v>94</v>
      </c>
      <c r="AF3" s="167"/>
      <c r="AG3" s="167"/>
    </row>
    <row r="4" spans="1:58" customHeight="1" ht="9.75">
      <c r="B4" s="8"/>
      <c r="C4" s="8"/>
      <c r="D4" s="194"/>
      <c r="E4" s="117"/>
      <c r="F4" s="117"/>
      <c r="G4" s="117"/>
      <c r="H4" s="117"/>
      <c r="I4" s="117"/>
      <c r="J4" s="117"/>
      <c r="K4" s="117"/>
      <c r="L4" s="117"/>
      <c r="M4" s="405"/>
      <c r="N4" s="115"/>
      <c r="O4" s="115"/>
      <c r="AD4" s="130"/>
      <c r="AE4" s="167" t="s">
        <v>95</v>
      </c>
      <c r="AF4" s="167"/>
      <c r="AG4" s="167"/>
    </row>
    <row r="5" spans="1:58" customHeight="1" ht="16.5">
      <c r="B5" s="410" t="s">
        <v>96</v>
      </c>
      <c r="C5" s="410"/>
      <c r="D5" s="410"/>
      <c r="E5" s="410"/>
      <c r="F5" s="410"/>
      <c r="G5" s="410"/>
      <c r="H5" s="410"/>
      <c r="I5" s="410"/>
      <c r="J5" s="410"/>
      <c r="K5" s="410"/>
      <c r="L5" s="117"/>
      <c r="M5" s="405"/>
      <c r="N5" s="115"/>
      <c r="O5" s="115"/>
    </row>
    <row r="6" spans="1:58" customHeight="1" ht="3" hidden="true">
      <c r="B6" s="263"/>
      <c r="C6" s="263"/>
      <c r="D6" s="6"/>
      <c r="E6" s="9"/>
      <c r="F6" s="9"/>
      <c r="G6" s="264"/>
      <c r="H6" s="264"/>
      <c r="I6" s="9"/>
      <c r="J6" s="9"/>
      <c r="K6" s="9"/>
      <c r="L6" s="117"/>
      <c r="M6" s="405"/>
      <c r="N6" s="115"/>
      <c r="O6" s="115"/>
    </row>
    <row r="7" spans="1:58" customHeight="1" ht="3">
      <c r="B7" s="197" t="s">
        <v>97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405"/>
      <c r="N7" s="115"/>
      <c r="O7" s="115"/>
    </row>
    <row r="8" spans="1:58" customHeight="1" ht="10.5">
      <c r="J8" s="7" t="s">
        <v>98</v>
      </c>
      <c r="M8" s="40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411" t="s">
        <v>99</v>
      </c>
      <c r="C9" s="411"/>
      <c r="D9" s="411"/>
      <c r="E9" s="411"/>
      <c r="F9" s="411"/>
      <c r="G9" s="120" t="s">
        <v>100</v>
      </c>
      <c r="H9" s="412" t="str">
        <f>CONCATENATE("CT-R ",Registro!K8)</f>
        <v>0</v>
      </c>
      <c r="I9" s="412"/>
      <c r="J9" s="242" t="str">
        <f>Registro!Q11</f>
        <v>0</v>
      </c>
      <c r="K9" s="121"/>
      <c r="M9" s="40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5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413" t="str">
        <f>IF(J9&gt;0,"Este Certificado substitui na íntegra o anterior de mesmo número - REVISÃO","")</f>
        <v>0</v>
      </c>
      <c r="D11" s="413"/>
      <c r="E11" s="413"/>
      <c r="F11" s="413"/>
      <c r="G11" s="413"/>
      <c r="H11" s="413"/>
      <c r="I11" s="413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414" t="str">
        <f>Registro!B10</f>
        <v>0</v>
      </c>
      <c r="D13" s="414"/>
      <c r="E13" s="415" t="s">
        <v>101</v>
      </c>
      <c r="F13" s="415"/>
      <c r="G13" s="66" t="str">
        <f>IF(Registro!H10="I","INTERNO",IF(Registro!H10="C","NO CLIENTE","INFORMAR"))</f>
        <v>0</v>
      </c>
      <c r="H13" s="127" t="s">
        <v>14</v>
      </c>
      <c r="I13" s="267" t="str">
        <f>Registro!L10</f>
        <v>0</v>
      </c>
      <c r="J13" s="128" t="s">
        <v>15</v>
      </c>
      <c r="K13" s="267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16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18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102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23</v>
      </c>
      <c r="K15" s="26" t="str">
        <f>Registro!K12</f>
        <v>0</v>
      </c>
      <c r="N15" s="26"/>
      <c r="O15" s="26"/>
    </row>
    <row r="16" spans="1:58" customHeight="1" ht="16.5">
      <c r="B16" s="126" t="s">
        <v>25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18</v>
      </c>
      <c r="K16" s="66" t="str">
        <f>Registro!K13</f>
        <v>0</v>
      </c>
      <c r="M16" s="66"/>
    </row>
    <row r="17" spans="1:58" customHeight="1" ht="16.5">
      <c r="B17" s="212" t="s">
        <v>102</v>
      </c>
      <c r="C17" s="238" t="str">
        <f>Registro!B14</f>
        <v>0</v>
      </c>
      <c r="D17" s="238"/>
      <c r="E17" s="238"/>
      <c r="F17" s="238"/>
      <c r="G17" s="238"/>
      <c r="H17" s="238"/>
      <c r="I17" s="238"/>
      <c r="J17" s="236" t="s">
        <v>23</v>
      </c>
      <c r="K17" s="233" t="str">
        <f>Registro!K14</f>
        <v>0</v>
      </c>
      <c r="L17" s="213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407" t="s">
        <v>26</v>
      </c>
      <c r="C19" s="407"/>
      <c r="D19" s="407"/>
      <c r="E19" s="407"/>
      <c r="F19" s="407"/>
      <c r="G19" s="407"/>
      <c r="H19" s="407"/>
      <c r="I19" s="407"/>
      <c r="J19" s="407"/>
      <c r="K19" s="407"/>
      <c r="L19" s="407"/>
      <c r="M19" s="13"/>
    </row>
    <row r="20" spans="1:58" customHeight="1" ht="15">
      <c r="B20" s="34" t="s">
        <v>103</v>
      </c>
      <c r="C20" s="408" t="str">
        <f>IF(AD3=1,AE3,AE4)</f>
        <v>0</v>
      </c>
      <c r="D20" s="408"/>
      <c r="E20" s="73" t="s">
        <v>104</v>
      </c>
      <c r="F20" s="66" t="str">
        <f>IF(Registro!H17="D","DIGITAL",IF(Registro!H17="A","ANALÓGICO","INFORMAR"))</f>
        <v>0</v>
      </c>
      <c r="G20" s="32" t="s">
        <v>105</v>
      </c>
      <c r="H20" s="409" t="str">
        <f>Registro!J17</f>
        <v>0</v>
      </c>
      <c r="I20" s="409"/>
      <c r="J20" s="73" t="s">
        <v>37</v>
      </c>
      <c r="K20" s="66" t="str">
        <f>Registro!I18</f>
        <v>0</v>
      </c>
      <c r="L20" s="44"/>
      <c r="M20" s="44"/>
    </row>
    <row r="21" spans="1:58" customHeight="1" ht="15">
      <c r="B21" s="34" t="s">
        <v>34</v>
      </c>
      <c r="C21" s="388" t="str">
        <f>Registro!C18</f>
        <v>0</v>
      </c>
      <c r="D21" s="388"/>
      <c r="E21" s="262" t="s">
        <v>36</v>
      </c>
      <c r="F21" s="66" t="str">
        <f>Registro!F18</f>
        <v>0</v>
      </c>
      <c r="G21" s="73" t="s">
        <v>33</v>
      </c>
      <c r="H21" s="179" t="str">
        <f>Registro!L17</f>
        <v>0</v>
      </c>
      <c r="K21" s="73" t="s">
        <v>39</v>
      </c>
      <c r="L21" s="66" t="str">
        <f>Registro!L18</f>
        <v>0</v>
      </c>
      <c r="M21" s="44"/>
    </row>
    <row r="22" spans="1:58" customHeight="1" ht="15" s="44" customFormat="1">
      <c r="B22" s="232" t="s">
        <v>40</v>
      </c>
      <c r="C22" s="389" t="str">
        <f>IF(Registro!B19&lt;&gt;0,Registro!B19,"N/D")</f>
        <v>0</v>
      </c>
      <c r="D22" s="389"/>
      <c r="E22" s="266" t="s">
        <v>42</v>
      </c>
      <c r="F22" s="390" t="str">
        <f>IF(Registro!G19&lt;&gt;0,Registro!G19,"N/D")</f>
        <v>0</v>
      </c>
      <c r="G22" s="390"/>
      <c r="H22" s="265" t="s">
        <v>44</v>
      </c>
      <c r="I22" s="233" t="str">
        <f>Registro!L19</f>
        <v>0</v>
      </c>
      <c r="J22" s="232"/>
      <c r="K22" s="234"/>
      <c r="L22" s="235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407" t="s">
        <v>45</v>
      </c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13"/>
      <c r="R24" s="39"/>
      <c r="W24" s="39"/>
    </row>
    <row r="25" spans="1:58" customHeight="1" ht="15.6">
      <c r="B25" s="62" t="s">
        <v>46</v>
      </c>
      <c r="C25" s="321" t="s">
        <v>47</v>
      </c>
      <c r="D25" s="321"/>
      <c r="E25" s="62"/>
      <c r="F25" s="62" t="s">
        <v>106</v>
      </c>
      <c r="G25" s="62"/>
      <c r="H25" s="61" t="s">
        <v>107</v>
      </c>
      <c r="I25" s="241" t="s">
        <v>108</v>
      </c>
      <c r="K25" s="191" t="s">
        <v>109</v>
      </c>
      <c r="L25" s="62"/>
    </row>
    <row r="26" spans="1:58" customHeight="1" ht="14.25" s="4" customFormat="1">
      <c r="B26" s="226" t="str">
        <f>CONCATENATE("LBC-",Registro!B23)</f>
        <v>0</v>
      </c>
      <c r="C26" s="404" t="str">
        <f>IF(Registro!C23&lt;&gt;0,Registro!C23,"")</f>
        <v>0</v>
      </c>
      <c r="D26" s="404"/>
      <c r="E26" s="226"/>
      <c r="G26" s="226"/>
      <c r="H26" s="227" t="str">
        <f>IF(Registro!J23&lt;&gt;0,Registro!J23,"")</f>
        <v>0</v>
      </c>
      <c r="I26" s="228" t="str">
        <f>Registro!E23</f>
        <v>0</v>
      </c>
      <c r="J26" s="229"/>
      <c r="K26" s="230" t="str">
        <f>IF(Registro!K23&lt;&gt;0,Registro!K23,"")</f>
        <v>0</v>
      </c>
      <c r="L26" s="231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394" t="s">
        <v>60</v>
      </c>
      <c r="C28" s="394"/>
      <c r="D28" s="394"/>
      <c r="E28" s="73" t="s">
        <v>110</v>
      </c>
      <c r="F28" s="399" t="s">
        <v>62</v>
      </c>
      <c r="G28" s="133" t="str">
        <f>Registro!F25</f>
        <v>0</v>
      </c>
      <c r="H28" s="134" t="s">
        <v>111</v>
      </c>
      <c r="I28" s="401" t="s">
        <v>64</v>
      </c>
      <c r="J28" s="401"/>
      <c r="K28" s="135" t="str">
        <f>Registro!J25&amp;" ± 5 %UR"</f>
        <v>0</v>
      </c>
      <c r="M28" s="71"/>
      <c r="X28" s="132" t="s">
        <v>112</v>
      </c>
      <c r="Y28" s="132"/>
      <c r="Z28" s="132" t="s">
        <v>113</v>
      </c>
      <c r="AA28" s="132" t="s">
        <v>114</v>
      </c>
      <c r="AB28" s="132" t="s">
        <v>115</v>
      </c>
      <c r="AC28" s="132" t="s">
        <v>116</v>
      </c>
    </row>
    <row r="29" spans="1:58" customHeight="1" ht="15.75">
      <c r="B29" s="395"/>
      <c r="C29" s="395"/>
      <c r="D29" s="395"/>
      <c r="E29" s="222" t="s">
        <v>66</v>
      </c>
      <c r="F29" s="400"/>
      <c r="G29" s="223" t="str">
        <f>Registro!F26</f>
        <v>0</v>
      </c>
      <c r="H29" s="224" t="s">
        <v>111</v>
      </c>
      <c r="I29" s="402"/>
      <c r="J29" s="402"/>
      <c r="K29" s="225" t="str">
        <f>Registro!J26&amp;" ± 5 %UR"</f>
        <v>0</v>
      </c>
      <c r="L29" s="213"/>
      <c r="M29" s="71"/>
      <c r="N29" s="71"/>
      <c r="X29" s="1" t="s">
        <v>117</v>
      </c>
      <c r="Y29" s="132" t="s">
        <v>118</v>
      </c>
      <c r="Z29" s="132"/>
      <c r="AA29" s="136" t="str">
        <f>K26</f>
        <v>0</v>
      </c>
      <c r="AB29" s="137">
        <v>2</v>
      </c>
      <c r="AC29" s="137">
        <v>1</v>
      </c>
      <c r="AD29" s="203"/>
    </row>
    <row r="30" spans="1:58" customHeight="1" ht="16.5">
      <c r="B30" s="138"/>
      <c r="C30" s="138"/>
      <c r="D30" s="396" t="s">
        <v>119</v>
      </c>
      <c r="E30" s="396"/>
      <c r="F30" s="396"/>
      <c r="G30" s="396"/>
      <c r="H30" s="396"/>
      <c r="I30" s="396"/>
      <c r="J30" s="396"/>
      <c r="K30" s="396"/>
      <c r="L30" s="221"/>
      <c r="M30" s="138"/>
      <c r="X30" s="1" t="s">
        <v>120</v>
      </c>
      <c r="Y30" s="132" t="s">
        <v>121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3"/>
    </row>
    <row r="31" spans="1:58" customHeight="1" ht="12.6" s="4" customFormat="1">
      <c r="B31" s="321"/>
      <c r="C31" s="321"/>
      <c r="D31" s="139"/>
      <c r="F31" s="139"/>
      <c r="G31" s="382"/>
      <c r="H31" s="382"/>
      <c r="I31" s="382"/>
      <c r="J31" s="382"/>
      <c r="K31" s="382"/>
      <c r="L31" s="140"/>
      <c r="M31" s="140"/>
      <c r="X31" s="1" t="s">
        <v>122</v>
      </c>
      <c r="Y31" s="379" t="s">
        <v>123</v>
      </c>
      <c r="Z31" s="380"/>
      <c r="AA31" s="204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51"/>
      <c r="E32" s="403" t="s">
        <v>124</v>
      </c>
      <c r="F32" s="403"/>
      <c r="G32" s="214"/>
      <c r="H32" s="214"/>
      <c r="I32" s="215"/>
      <c r="J32" s="216"/>
      <c r="L32" s="188"/>
      <c r="X32" s="1" t="s">
        <v>125</v>
      </c>
      <c r="Y32" s="379" t="s">
        <v>126</v>
      </c>
      <c r="Z32" s="380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33"/>
      <c r="D33" s="252" t="s">
        <v>127</v>
      </c>
      <c r="E33" s="253" t="s">
        <v>128</v>
      </c>
      <c r="F33" s="253" t="s">
        <v>129</v>
      </c>
      <c r="G33" s="253" t="s">
        <v>130</v>
      </c>
      <c r="H33" s="10"/>
      <c r="I33" s="397" t="s">
        <v>131</v>
      </c>
      <c r="J33" s="398"/>
      <c r="L33" s="62"/>
      <c r="N33" s="383" t="s">
        <v>132</v>
      </c>
      <c r="O33" s="384"/>
      <c r="P33" s="384"/>
      <c r="Q33" s="385"/>
      <c r="S33" s="383" t="s">
        <v>133</v>
      </c>
      <c r="T33" s="384"/>
      <c r="U33" s="384"/>
      <c r="V33" s="385"/>
    </row>
    <row r="34" spans="1:58" customHeight="1" ht="15.75">
      <c r="B34" s="7"/>
      <c r="C34" s="143"/>
      <c r="D34" s="246" t="str">
        <f>H21</f>
        <v>0</v>
      </c>
      <c r="E34" s="247" t="s">
        <v>57</v>
      </c>
      <c r="F34" s="248" t="str">
        <f>H21</f>
        <v>0</v>
      </c>
      <c r="G34" s="247" t="str">
        <f>F34</f>
        <v>0</v>
      </c>
      <c r="H34" s="249"/>
      <c r="I34" s="249" t="str">
        <f>G34</f>
        <v>0</v>
      </c>
      <c r="J34" s="250" t="s">
        <v>65</v>
      </c>
      <c r="L34" s="144"/>
      <c r="N34" s="146" t="s">
        <v>134</v>
      </c>
      <c r="O34" s="33" t="s">
        <v>135</v>
      </c>
      <c r="P34" s="33" t="s">
        <v>136</v>
      </c>
      <c r="Q34" s="147" t="s">
        <v>137</v>
      </c>
      <c r="S34" s="146" t="s">
        <v>134</v>
      </c>
      <c r="T34" s="33" t="s">
        <v>135</v>
      </c>
      <c r="U34" s="33" t="s">
        <v>136</v>
      </c>
      <c r="V34" s="147" t="s">
        <v>137</v>
      </c>
      <c r="X34" s="148" t="s">
        <v>138</v>
      </c>
      <c r="Y34" s="148" t="s">
        <v>139</v>
      </c>
      <c r="Z34" s="148" t="s">
        <v>140</v>
      </c>
      <c r="AA34" s="149" t="s">
        <v>114</v>
      </c>
      <c r="AB34" s="149" t="s">
        <v>115</v>
      </c>
      <c r="AC34" s="149" t="s">
        <v>116</v>
      </c>
      <c r="AD34" s="149" t="s">
        <v>141</v>
      </c>
      <c r="AE34" s="149" t="s">
        <v>142</v>
      </c>
      <c r="AF34" s="198" t="s">
        <v>117</v>
      </c>
      <c r="AG34" s="198" t="s">
        <v>120</v>
      </c>
      <c r="AH34" s="149" t="s">
        <v>143</v>
      </c>
      <c r="AI34" s="175" t="s">
        <v>144</v>
      </c>
      <c r="AO34" s="198" t="s">
        <v>117</v>
      </c>
      <c r="BE34" s="291" t="s">
        <v>145</v>
      </c>
      <c r="BF34" s="291" t="s">
        <v>145</v>
      </c>
    </row>
    <row r="35" spans="1:58" customHeight="1" ht="15.75">
      <c r="B35" s="196"/>
      <c r="D35" s="282" t="str">
        <f>Registro!B32</f>
        <v>0</v>
      </c>
      <c r="E35" s="283" t="str">
        <f>V35</f>
        <v>0</v>
      </c>
      <c r="F35" s="283" t="str">
        <f>Q35</f>
        <v>0</v>
      </c>
      <c r="G35" s="283" t="str">
        <f>Q35-V35</f>
        <v>0</v>
      </c>
      <c r="H35" s="260"/>
      <c r="I35" s="283" t="str">
        <f>AI35</f>
        <v>0</v>
      </c>
      <c r="J35" s="288" t="str">
        <f>I35/(MAX(D35:D45)-$D$35)*100</f>
        <v>0</v>
      </c>
      <c r="K35" s="294"/>
      <c r="L35" s="293"/>
      <c r="N35" s="183" t="str">
        <f>Registro!G32</f>
        <v>0</v>
      </c>
      <c r="O35" s="143" t="str">
        <f>Registro!I32</f>
        <v>0</v>
      </c>
      <c r="P35" s="143" t="str">
        <f>Registro!K32</f>
        <v>0</v>
      </c>
      <c r="Q35" s="186" t="str">
        <f>AVERAGE(N35:P35)</f>
        <v>0</v>
      </c>
      <c r="S35" s="183" t="str">
        <f>Registro!H32</f>
        <v>0</v>
      </c>
      <c r="T35" s="143" t="str">
        <f>Registro!J32</f>
        <v>0</v>
      </c>
      <c r="U35" s="143" t="str">
        <f>Registro!L32</f>
        <v>0</v>
      </c>
      <c r="V35" s="186" t="str">
        <f>AVERAGE(S35:U35)</f>
        <v>0</v>
      </c>
      <c r="X35" s="137" t="s">
        <v>146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1" t="str">
        <f>(((IF(D35&lt;1000,0.1,1))/2)*$AC$30)/$AB$30</f>
        <v>0</v>
      </c>
      <c r="AH35" s="153" t="str">
        <f>SQRT(AF35^2+AG35^2+$AD$31^2+$AD$32^2+AC35^2+AD35^2)</f>
        <v>0</v>
      </c>
      <c r="AI35" s="290" t="str">
        <f>AH35*$AI$47</f>
        <v>0</v>
      </c>
      <c r="AM35" s="33">
        <v>5</v>
      </c>
      <c r="AN35" s="33">
        <v>0.01</v>
      </c>
      <c r="AO35" s="199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92" t="str">
        <f>I35</f>
        <v>0</v>
      </c>
      <c r="BF35" s="292" t="str">
        <f>J35</f>
        <v>0</v>
      </c>
    </row>
    <row r="36" spans="1:58" customHeight="1" ht="15.75">
      <c r="B36" s="196"/>
      <c r="D36" s="282" t="str">
        <f>Registro!B33</f>
        <v>0</v>
      </c>
      <c r="E36" s="284" t="str">
        <f>V36</f>
        <v>0</v>
      </c>
      <c r="F36" s="284" t="str">
        <f>Q36</f>
        <v>0</v>
      </c>
      <c r="G36" s="283" t="str">
        <f>Q36-V36</f>
        <v>0</v>
      </c>
      <c r="H36" s="260"/>
      <c r="I36" s="283" t="str">
        <f>AI36</f>
        <v>0</v>
      </c>
      <c r="J36" s="288" t="str">
        <f>I36/(MAX(D35:D45)-$D$35)*100</f>
        <v>0</v>
      </c>
      <c r="L36" s="145"/>
      <c r="N36" s="183" t="str">
        <f>Registro!G33</f>
        <v>0</v>
      </c>
      <c r="O36" s="143" t="str">
        <f>Registro!I33</f>
        <v>0</v>
      </c>
      <c r="P36" s="143" t="str">
        <f>Registro!K33</f>
        <v>0</v>
      </c>
      <c r="Q36" s="186" t="str">
        <f>AVERAGE(N36:P36)</f>
        <v>0</v>
      </c>
      <c r="R36" s="150"/>
      <c r="S36" s="183" t="str">
        <f>Registro!H33</f>
        <v>0</v>
      </c>
      <c r="T36" s="143" t="str">
        <f>Registro!J33</f>
        <v>0</v>
      </c>
      <c r="U36" s="143" t="str">
        <f>Registro!L33</f>
        <v>0</v>
      </c>
      <c r="V36" s="186" t="str">
        <f>AVERAGE(S36:U36)</f>
        <v>0</v>
      </c>
      <c r="X36" s="137" t="s">
        <v>147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2" t="str">
        <f>AO36</f>
        <v>0</v>
      </c>
      <c r="AG36" s="201" t="str">
        <f>(((IF(D36&lt;1000,0.1,1))/2)*$AC$30)/$AB$30</f>
        <v>0</v>
      </c>
      <c r="AH36" s="153" t="str">
        <f>SQRT(AF36^2+AG36^2+$AD$31^2+$AD$32^2+AC36^2+AD36^2)</f>
        <v>0</v>
      </c>
      <c r="AI36" s="290" t="str">
        <f>AH36*$AI$47</f>
        <v>0</v>
      </c>
      <c r="AM36" s="33">
        <v>10</v>
      </c>
      <c r="AN36" s="33">
        <v>0.02</v>
      </c>
      <c r="AO36" s="199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92" t="str">
        <f>I36</f>
        <v>0</v>
      </c>
      <c r="BF36" s="292" t="str">
        <f>J36</f>
        <v>0</v>
      </c>
    </row>
    <row r="37" spans="1:58" customHeight="1" ht="15.75">
      <c r="B37" s="196"/>
      <c r="D37" s="282" t="str">
        <f>Registro!B34</f>
        <v>0</v>
      </c>
      <c r="E37" s="284" t="str">
        <f>V37</f>
        <v>0</v>
      </c>
      <c r="F37" s="284" t="str">
        <f>Q37</f>
        <v>0</v>
      </c>
      <c r="G37" s="283" t="str">
        <f>Q37-V37</f>
        <v>0</v>
      </c>
      <c r="H37" s="260"/>
      <c r="I37" s="283" t="str">
        <f>AI37</f>
        <v>0</v>
      </c>
      <c r="J37" s="288" t="str">
        <f>I37/(MAX(D35:D45)-$D$35)*100</f>
        <v>0</v>
      </c>
      <c r="L37" s="145"/>
      <c r="N37" s="183" t="str">
        <f>Registro!G34</f>
        <v>0</v>
      </c>
      <c r="O37" s="143" t="str">
        <f>Registro!I34</f>
        <v>0</v>
      </c>
      <c r="P37" s="143" t="str">
        <f>Registro!K34</f>
        <v>0</v>
      </c>
      <c r="Q37" s="186" t="str">
        <f>AVERAGE(N37:P37)</f>
        <v>0</v>
      </c>
      <c r="R37" s="150"/>
      <c r="S37" s="183" t="str">
        <f>Registro!H34</f>
        <v>0</v>
      </c>
      <c r="T37" s="143" t="str">
        <f>Registro!J34</f>
        <v>0</v>
      </c>
      <c r="U37" s="143" t="str">
        <f>Registro!L34</f>
        <v>0</v>
      </c>
      <c r="V37" s="186" t="str">
        <f>AVERAGE(S37:U37)</f>
        <v>0</v>
      </c>
      <c r="X37" s="137" t="s">
        <v>148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2" t="str">
        <f>AO37</f>
        <v>0</v>
      </c>
      <c r="AG37" s="201" t="str">
        <f>(((IF(D37&lt;1000,0.1,1))/2)*$AC$30)/$AB$30</f>
        <v>0</v>
      </c>
      <c r="AH37" s="153" t="str">
        <f>SQRT(AF37^2+AG37^2+$AD$31^2+$AD$32^2+AC37^2+AD37^2)</f>
        <v>0</v>
      </c>
      <c r="AI37" s="290" t="str">
        <f>AH37*$AI$47</f>
        <v>0</v>
      </c>
      <c r="AM37" s="33">
        <v>50</v>
      </c>
      <c r="AN37" s="33">
        <v>0.02</v>
      </c>
      <c r="AO37" s="199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92" t="str">
        <f>I37</f>
        <v>0</v>
      </c>
      <c r="BF37" s="292" t="str">
        <f>J37</f>
        <v>0</v>
      </c>
    </row>
    <row r="38" spans="1:58" customHeight="1" ht="15.75">
      <c r="B38" s="196"/>
      <c r="D38" s="282" t="str">
        <f>Registro!B35</f>
        <v>0</v>
      </c>
      <c r="E38" s="284" t="str">
        <f>V38</f>
        <v>0</v>
      </c>
      <c r="F38" s="284" t="str">
        <f>Q38</f>
        <v>0</v>
      </c>
      <c r="G38" s="283" t="str">
        <f>Q38-V38</f>
        <v>0</v>
      </c>
      <c r="H38" s="260"/>
      <c r="I38" s="283" t="str">
        <f>AI38</f>
        <v>0</v>
      </c>
      <c r="J38" s="288" t="str">
        <f>I38/(MAX(D35:D45)-$D$35)*100</f>
        <v>0</v>
      </c>
      <c r="L38" s="145"/>
      <c r="N38" s="183" t="str">
        <f>Registro!G35</f>
        <v>0</v>
      </c>
      <c r="O38" s="143" t="str">
        <f>Registro!I35</f>
        <v>0</v>
      </c>
      <c r="P38" s="143" t="str">
        <f>Registro!K35</f>
        <v>0</v>
      </c>
      <c r="Q38" s="186" t="str">
        <f>AVERAGE(N38:P38)</f>
        <v>0</v>
      </c>
      <c r="R38" s="150"/>
      <c r="S38" s="183" t="str">
        <f>Registro!H35</f>
        <v>0</v>
      </c>
      <c r="T38" s="143" t="str">
        <f>Registro!J35</f>
        <v>0</v>
      </c>
      <c r="U38" s="143" t="str">
        <f>Registro!L35</f>
        <v>0</v>
      </c>
      <c r="V38" s="186" t="str">
        <f>AVERAGE(S38:U38)</f>
        <v>0</v>
      </c>
      <c r="X38" s="137" t="s">
        <v>149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2" t="str">
        <f>AO38</f>
        <v>0</v>
      </c>
      <c r="AG38" s="201" t="str">
        <f>(((IF(D38&lt;1000,0.1,1))/2)*$AC$30)/$AB$30</f>
        <v>0</v>
      </c>
      <c r="AH38" s="153" t="str">
        <f>SQRT(AF38^2+AG38^2+$AD$31^2+$AD$32^2+AC38^2+AD38^2)</f>
        <v>0</v>
      </c>
      <c r="AI38" s="290" t="str">
        <f>AH38*$AI$47</f>
        <v>0</v>
      </c>
      <c r="AM38" s="33">
        <v>100</v>
      </c>
      <c r="AN38" s="33">
        <v>0.02</v>
      </c>
      <c r="AO38" s="199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92" t="str">
        <f>I38</f>
        <v>0</v>
      </c>
      <c r="BF38" s="292" t="str">
        <f>J38</f>
        <v>0</v>
      </c>
    </row>
    <row r="39" spans="1:58" customHeight="1" ht="15.75">
      <c r="B39" s="196"/>
      <c r="D39" s="282" t="str">
        <f>Registro!B36</f>
        <v>0</v>
      </c>
      <c r="E39" s="284" t="str">
        <f>V39</f>
        <v>0</v>
      </c>
      <c r="F39" s="284" t="str">
        <f>Q39</f>
        <v>0</v>
      </c>
      <c r="G39" s="283" t="str">
        <f>Q39-V39</f>
        <v>0</v>
      </c>
      <c r="H39" s="260"/>
      <c r="I39" s="283" t="str">
        <f>AI39</f>
        <v>0</v>
      </c>
      <c r="J39" s="288" t="str">
        <f>I39/(MAX(D35:D45)-$D$35)*100</f>
        <v>0</v>
      </c>
      <c r="L39" s="145"/>
      <c r="N39" s="183" t="str">
        <f>Registro!G36</f>
        <v>0</v>
      </c>
      <c r="O39" s="143" t="str">
        <f>Registro!I36</f>
        <v>0</v>
      </c>
      <c r="P39" s="143" t="str">
        <f>Registro!K36</f>
        <v>0</v>
      </c>
      <c r="Q39" s="186" t="str">
        <f>AVERAGE(N39:P39)</f>
        <v>0</v>
      </c>
      <c r="R39" s="150"/>
      <c r="S39" s="183" t="str">
        <f>Registro!H36</f>
        <v>0</v>
      </c>
      <c r="T39" s="143" t="str">
        <f>Registro!J36</f>
        <v>0</v>
      </c>
      <c r="U39" s="143" t="str">
        <f>Registro!L36</f>
        <v>0</v>
      </c>
      <c r="V39" s="186" t="str">
        <f>AVERAGE(S39:U39)</f>
        <v>0</v>
      </c>
      <c r="X39" s="137" t="s">
        <v>150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2" t="str">
        <f>AO39</f>
        <v>0</v>
      </c>
      <c r="AG39" s="201" t="str">
        <f>(((IF(D39&lt;1000,0.1,1))/2)*$AC$30)/$AB$30</f>
        <v>0</v>
      </c>
      <c r="AH39" s="153" t="str">
        <f>SQRT(AF39^2+AG39^2+$AD$31^2+$AD$32^2+AC39^2+AD39^2)</f>
        <v>0</v>
      </c>
      <c r="AI39" s="290" t="str">
        <f>AH39*$AI$47</f>
        <v>0</v>
      </c>
      <c r="AM39" s="33">
        <v>500</v>
      </c>
      <c r="AN39" s="33">
        <v>0.02</v>
      </c>
      <c r="AO39" s="199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92" t="str">
        <f>I39</f>
        <v>0</v>
      </c>
      <c r="BF39" s="292" t="str">
        <f>J39</f>
        <v>0</v>
      </c>
    </row>
    <row r="40" spans="1:58" customHeight="1" ht="15.75">
      <c r="B40" s="196"/>
      <c r="D40" s="282" t="str">
        <f>Registro!B37</f>
        <v>0</v>
      </c>
      <c r="E40" s="284" t="str">
        <f>V40</f>
        <v>0</v>
      </c>
      <c r="F40" s="284" t="str">
        <f>Q40</f>
        <v>0</v>
      </c>
      <c r="G40" s="283" t="str">
        <f>Q40-V40</f>
        <v>0</v>
      </c>
      <c r="H40" s="260"/>
      <c r="I40" s="283" t="str">
        <f>AI40</f>
        <v>0</v>
      </c>
      <c r="J40" s="288" t="str">
        <f>I40/(MAX(D35:D45)-$D$35)*100</f>
        <v>0</v>
      </c>
      <c r="L40" s="145"/>
      <c r="N40" s="183" t="str">
        <f>Registro!G37</f>
        <v>0</v>
      </c>
      <c r="O40" s="143" t="str">
        <f>Registro!I37</f>
        <v>0</v>
      </c>
      <c r="P40" s="143" t="str">
        <f>Registro!K37</f>
        <v>0</v>
      </c>
      <c r="Q40" s="186" t="str">
        <f>AVERAGE(N40:P40)</f>
        <v>0</v>
      </c>
      <c r="R40" s="150"/>
      <c r="S40" s="183" t="str">
        <f>Registro!H37</f>
        <v>0</v>
      </c>
      <c r="T40" s="143" t="str">
        <f>Registro!J37</f>
        <v>0</v>
      </c>
      <c r="U40" s="143" t="str">
        <f>Registro!L37</f>
        <v>0</v>
      </c>
      <c r="V40" s="186" t="str">
        <f>AVERAGE(S40:U40)</f>
        <v>0</v>
      </c>
      <c r="X40" s="137" t="s">
        <v>151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2" t="str">
        <f>AO40</f>
        <v>0</v>
      </c>
      <c r="AG40" s="201" t="str">
        <f>(((IF(D40&lt;1000,0.1,1))/2)*$AC$30)/$AB$30</f>
        <v>0</v>
      </c>
      <c r="AH40" s="153" t="str">
        <f>SQRT(AF40^2+AG40^2+$AD$31^2+$AD$32^2+AC40^2+AD40^2)</f>
        <v>0</v>
      </c>
      <c r="AI40" s="290" t="str">
        <f>AH40*$AI$47</f>
        <v>0</v>
      </c>
      <c r="AM40" s="33">
        <v>1000</v>
      </c>
      <c r="AN40" s="33">
        <v>0.02</v>
      </c>
      <c r="AO40" s="199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92" t="str">
        <f>I40</f>
        <v>0</v>
      </c>
      <c r="BF40" s="292" t="str">
        <f>J40</f>
        <v>0</v>
      </c>
    </row>
    <row r="41" spans="1:58" customHeight="1" ht="15.75">
      <c r="B41" s="196"/>
      <c r="D41" s="282" t="str">
        <f>Registro!B38</f>
        <v>0</v>
      </c>
      <c r="E41" s="284" t="str">
        <f>V41</f>
        <v>0</v>
      </c>
      <c r="F41" s="284" t="str">
        <f>Q41</f>
        <v>0</v>
      </c>
      <c r="G41" s="283" t="str">
        <f>Q41-V41</f>
        <v>0</v>
      </c>
      <c r="H41" s="260"/>
      <c r="I41" s="283" t="str">
        <f>AI41</f>
        <v>0</v>
      </c>
      <c r="J41" s="288" t="str">
        <f>I41/(MAX(D35:D45)-$D$35)*100</f>
        <v>0</v>
      </c>
      <c r="L41" s="145"/>
      <c r="N41" s="183" t="str">
        <f>Registro!G38</f>
        <v>0</v>
      </c>
      <c r="O41" s="143" t="str">
        <f>Registro!I38</f>
        <v>0</v>
      </c>
      <c r="P41" s="143" t="str">
        <f>Registro!K38</f>
        <v>0</v>
      </c>
      <c r="Q41" s="186" t="str">
        <f>AVERAGE(N41:P41)</f>
        <v>0</v>
      </c>
      <c r="R41" s="150"/>
      <c r="S41" s="183" t="str">
        <f>Registro!H38</f>
        <v>0</v>
      </c>
      <c r="T41" s="143" t="str">
        <f>Registro!J38</f>
        <v>0</v>
      </c>
      <c r="U41" s="143" t="str">
        <f>Registro!L38</f>
        <v>0</v>
      </c>
      <c r="V41" s="186" t="str">
        <f>AVERAGE(S41:U41)</f>
        <v>0</v>
      </c>
      <c r="X41" s="137" t="s">
        <v>152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2" t="str">
        <f>AO41</f>
        <v>0</v>
      </c>
      <c r="AG41" s="201" t="str">
        <f>(((IF(D41&lt;1000,0.1,1))/2)*$AC$30)/$AB$30</f>
        <v>0</v>
      </c>
      <c r="AH41" s="153" t="str">
        <f>SQRT(AF41^2+AG41^2+$AD$31^2+$AD$32^2+AC41^2+AD41^2)</f>
        <v>0</v>
      </c>
      <c r="AI41" s="290" t="str">
        <f>AH41*$AI$47</f>
        <v>0</v>
      </c>
      <c r="AM41" s="33">
        <v>3000</v>
      </c>
      <c r="AN41" s="33">
        <v>0.04</v>
      </c>
      <c r="AO41" s="199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92" t="str">
        <f>I41</f>
        <v>0</v>
      </c>
      <c r="BF41" s="292" t="str">
        <f>J41</f>
        <v>0</v>
      </c>
    </row>
    <row r="42" spans="1:58" customHeight="1" ht="15.75">
      <c r="B42" s="196"/>
      <c r="D42" s="282" t="str">
        <f>Registro!B39</f>
        <v>0</v>
      </c>
      <c r="E42" s="284" t="str">
        <f>V42</f>
        <v>0</v>
      </c>
      <c r="F42" s="284" t="str">
        <f>Q42</f>
        <v>0</v>
      </c>
      <c r="G42" s="283" t="str">
        <f>Q42-V42</f>
        <v>0</v>
      </c>
      <c r="H42" s="260"/>
      <c r="I42" s="283" t="str">
        <f>AI42</f>
        <v>0</v>
      </c>
      <c r="J42" s="288" t="str">
        <f>I42/(MAX(D35:D45)-$D$35)*100</f>
        <v>0</v>
      </c>
      <c r="L42" s="145"/>
      <c r="N42" s="183" t="str">
        <f>Registro!G39</f>
        <v>0</v>
      </c>
      <c r="O42" s="143" t="str">
        <f>Registro!I39</f>
        <v>0</v>
      </c>
      <c r="P42" s="143" t="str">
        <f>Registro!K39</f>
        <v>0</v>
      </c>
      <c r="Q42" s="186" t="str">
        <f>AVERAGE(N42:P42)</f>
        <v>0</v>
      </c>
      <c r="R42" s="150"/>
      <c r="S42" s="183" t="str">
        <f>Registro!H39</f>
        <v>0</v>
      </c>
      <c r="T42" s="143" t="str">
        <f>Registro!J39</f>
        <v>0</v>
      </c>
      <c r="U42" s="143" t="str">
        <f>Registro!L39</f>
        <v>0</v>
      </c>
      <c r="V42" s="186" t="str">
        <f>AVERAGE(S42:U42)</f>
        <v>0</v>
      </c>
      <c r="X42" s="137" t="s">
        <v>153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2" t="str">
        <f>AO42</f>
        <v>0</v>
      </c>
      <c r="AG42" s="201" t="str">
        <f>(((IF(D42&lt;1000,0.1,1))/2)*$AC$30)/$AB$30</f>
        <v>0</v>
      </c>
      <c r="AH42" s="153" t="str">
        <f>SQRT(AF42^2+AG42^2+$AD$31^2+$AD$32^2+AC42^2+AD42^2)</f>
        <v>0</v>
      </c>
      <c r="AI42" s="290" t="str">
        <f>AH42*$AI$47</f>
        <v>0</v>
      </c>
      <c r="AM42" s="33">
        <v>9000</v>
      </c>
      <c r="AN42" s="33">
        <v>0.11</v>
      </c>
      <c r="AO42" s="199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92" t="str">
        <f>I42</f>
        <v>0</v>
      </c>
      <c r="BF42" s="292" t="str">
        <f>J42</f>
        <v>0</v>
      </c>
    </row>
    <row r="43" spans="1:58" customHeight="1" ht="15.75">
      <c r="B43" s="196"/>
      <c r="D43" s="282" t="str">
        <f>Registro!B40</f>
        <v>0</v>
      </c>
      <c r="E43" s="284" t="str">
        <f>V43</f>
        <v>0</v>
      </c>
      <c r="F43" s="284" t="str">
        <f>Q43</f>
        <v>0</v>
      </c>
      <c r="G43" s="283" t="str">
        <f>Q43-V43</f>
        <v>0</v>
      </c>
      <c r="H43" s="260"/>
      <c r="I43" s="283" t="str">
        <f>AI43</f>
        <v>0</v>
      </c>
      <c r="J43" s="288" t="str">
        <f>I43/(MAX(D35:D45)-$D$35)*100</f>
        <v>0</v>
      </c>
      <c r="L43" s="145"/>
      <c r="N43" s="183" t="str">
        <f>Registro!G40</f>
        <v>0</v>
      </c>
      <c r="O43" s="143" t="str">
        <f>Registro!I40</f>
        <v>0</v>
      </c>
      <c r="P43" s="143" t="str">
        <f>Registro!K40</f>
        <v>0</v>
      </c>
      <c r="Q43" s="186" t="str">
        <f>AVERAGE(N43:P43)</f>
        <v>0</v>
      </c>
      <c r="R43" s="150"/>
      <c r="S43" s="183" t="str">
        <f>Registro!H40</f>
        <v>0</v>
      </c>
      <c r="T43" s="143" t="str">
        <f>Registro!J40</f>
        <v>0</v>
      </c>
      <c r="U43" s="143" t="str">
        <f>Registro!L40</f>
        <v>0</v>
      </c>
      <c r="V43" s="186" t="str">
        <f>AVERAGE(S43:U43)</f>
        <v>0</v>
      </c>
      <c r="X43" s="137" t="s">
        <v>154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2" t="str">
        <f>AO43</f>
        <v>0</v>
      </c>
      <c r="AG43" s="201" t="str">
        <f>(((IF(D43&lt;1000,0.1,1))/2)*$AC$30)/$AB$30</f>
        <v>0</v>
      </c>
      <c r="AH43" s="153" t="str">
        <f>SQRT(AF43^2+AG43^2+$AD$31^2+$AD$32^2+AC43^2+AD43^2)</f>
        <v>0</v>
      </c>
      <c r="AI43" s="290" t="str">
        <f>AH43*$AI$47</f>
        <v>0</v>
      </c>
      <c r="AM43" s="33">
        <v>18000</v>
      </c>
      <c r="AN43" s="33">
        <v>0.25</v>
      </c>
      <c r="AO43" s="199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92" t="str">
        <f>I43</f>
        <v>0</v>
      </c>
      <c r="BF43" s="292" t="str">
        <f>J43</f>
        <v>0</v>
      </c>
    </row>
    <row r="44" spans="1:58" customHeight="1" ht="15.75">
      <c r="B44" s="196"/>
      <c r="D44" s="282" t="str">
        <f>Registro!B41</f>
        <v>0</v>
      </c>
      <c r="E44" s="284" t="str">
        <f>V44</f>
        <v>0</v>
      </c>
      <c r="F44" s="284" t="str">
        <f>Q44</f>
        <v>0</v>
      </c>
      <c r="G44" s="283" t="str">
        <f>Q44-V44</f>
        <v>0</v>
      </c>
      <c r="H44" s="260"/>
      <c r="I44" s="283" t="str">
        <f>AI44</f>
        <v>0</v>
      </c>
      <c r="J44" s="288" t="str">
        <f>I44/(MAX(D35:D45)-$D$35)*100</f>
        <v>0</v>
      </c>
      <c r="L44" s="145"/>
      <c r="N44" s="183" t="str">
        <f>Registro!G41</f>
        <v>0</v>
      </c>
      <c r="O44" s="143" t="str">
        <f>Registro!I41</f>
        <v>0</v>
      </c>
      <c r="P44" s="143" t="str">
        <f>Registro!K41</f>
        <v>0</v>
      </c>
      <c r="Q44" s="186" t="str">
        <f>AVERAGE(N44:P44)</f>
        <v>0</v>
      </c>
      <c r="R44" s="150"/>
      <c r="S44" s="183" t="str">
        <f>Registro!H41</f>
        <v>0</v>
      </c>
      <c r="T44" s="143" t="str">
        <f>Registro!J41</f>
        <v>0</v>
      </c>
      <c r="U44" s="143" t="str">
        <f>Registro!L41</f>
        <v>0</v>
      </c>
      <c r="V44" s="186" t="str">
        <f>AVERAGE(S44:U44)</f>
        <v>0</v>
      </c>
      <c r="X44" s="137" t="s">
        <v>155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2" t="str">
        <f>AO44</f>
        <v>0</v>
      </c>
      <c r="AG44" s="201" t="str">
        <f>(((IF(D44&lt;1000,0.1,1))/2)*$AC$30)/$AB$30</f>
        <v>0</v>
      </c>
      <c r="AH44" s="153" t="str">
        <f>SQRT(AF44^2+AG44^2+$AD$31^2+$AD$32^2+AC44^2+AD44^2)</f>
        <v>0</v>
      </c>
      <c r="AI44" s="290" t="str">
        <f>AH44*$AI$47</f>
        <v>0</v>
      </c>
      <c r="AM44" s="33">
        <v>30000</v>
      </c>
      <c r="AN44" s="33">
        <v>0.4</v>
      </c>
      <c r="AO44" s="199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92" t="str">
        <f>I44</f>
        <v>0</v>
      </c>
      <c r="BF44" s="292" t="str">
        <f>J44</f>
        <v>0</v>
      </c>
    </row>
    <row r="45" spans="1:58" customHeight="1" ht="15.75">
      <c r="B45" s="196"/>
      <c r="D45" s="285" t="str">
        <f>Registro!B42</f>
        <v>0</v>
      </c>
      <c r="E45" s="286" t="str">
        <f>V45</f>
        <v>0</v>
      </c>
      <c r="F45" s="286" t="str">
        <f>Q45</f>
        <v>0</v>
      </c>
      <c r="G45" s="287" t="str">
        <f>Q45-V45</f>
        <v>0</v>
      </c>
      <c r="H45" s="261"/>
      <c r="I45" s="287" t="str">
        <f>AI45</f>
        <v>0</v>
      </c>
      <c r="J45" s="289" t="str">
        <f>I45/(MAX(D35:D45)-$D$35)*100</f>
        <v>0</v>
      </c>
      <c r="L45" s="145"/>
      <c r="N45" s="184" t="str">
        <f>Registro!G42</f>
        <v>0</v>
      </c>
      <c r="O45" s="185" t="str">
        <f>Registro!I42</f>
        <v>0</v>
      </c>
      <c r="P45" s="185" t="str">
        <f>Registro!K42</f>
        <v>0</v>
      </c>
      <c r="Q45" s="187" t="str">
        <f>AVERAGE(N45:P45)</f>
        <v>0</v>
      </c>
      <c r="R45" s="150"/>
      <c r="S45" s="184" t="str">
        <f>Registro!H42</f>
        <v>0</v>
      </c>
      <c r="T45" s="185" t="str">
        <f>Registro!J42</f>
        <v>0</v>
      </c>
      <c r="U45" s="185" t="str">
        <f>Registro!L42</f>
        <v>0</v>
      </c>
      <c r="V45" s="187" t="str">
        <f>AVERAGE(S45:U45)</f>
        <v>0</v>
      </c>
      <c r="X45" s="137" t="s">
        <v>156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2" t="str">
        <f>AO45</f>
        <v>0</v>
      </c>
      <c r="AG45" s="201" t="str">
        <f>(((IF(D45&lt;1000,0.1,1))/2)*$AC$30)/$AB$30</f>
        <v>0</v>
      </c>
      <c r="AH45" s="153" t="str">
        <f>SQRT(AF45^2+AG45^2+$AD$31^2+$AD$32^2+AC45^2+AD45^2)</f>
        <v>0</v>
      </c>
      <c r="AI45" s="290" t="str">
        <f>AH45*$AI$47</f>
        <v>0</v>
      </c>
      <c r="AM45" s="33">
        <v>50000</v>
      </c>
      <c r="AN45" s="33">
        <v>0.7</v>
      </c>
      <c r="AO45" s="200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92" t="str">
        <f>I45</f>
        <v>0</v>
      </c>
      <c r="BF45" s="292" t="str">
        <f>J45</f>
        <v>0</v>
      </c>
    </row>
    <row r="46" spans="1:58" customHeight="1" ht="15.75">
      <c r="B46" s="217"/>
      <c r="C46" s="218"/>
      <c r="D46" s="219"/>
      <c r="E46" s="220"/>
      <c r="F46" s="219"/>
      <c r="G46" s="219"/>
      <c r="H46" s="219"/>
      <c r="I46" s="219"/>
      <c r="J46" s="219"/>
      <c r="K46" s="219"/>
      <c r="L46" s="220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157</v>
      </c>
      <c r="AG47" s="155">
        <v>3</v>
      </c>
      <c r="AH47" s="149" t="s">
        <v>158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382" t="s">
        <v>159</v>
      </c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160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81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82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83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84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86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87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161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162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3"/>
      <c r="C59" s="213"/>
      <c r="D59" s="213"/>
      <c r="E59" s="213"/>
      <c r="F59" s="213"/>
      <c r="G59" s="213"/>
      <c r="H59" s="213"/>
      <c r="I59" s="237"/>
      <c r="J59" s="237"/>
      <c r="K59" s="237"/>
      <c r="L59" s="237"/>
      <c r="M59" s="92"/>
      <c r="N59" s="95"/>
      <c r="O59" s="95"/>
    </row>
    <row r="60" spans="1:58" customHeight="1" ht="15.75">
      <c r="B60" s="382" t="s">
        <v>163</v>
      </c>
      <c r="C60" s="382"/>
      <c r="D60" s="382"/>
      <c r="E60" s="382"/>
      <c r="F60" s="382"/>
      <c r="G60" s="382"/>
      <c r="H60" s="382"/>
      <c r="I60" s="382"/>
      <c r="J60" s="382"/>
      <c r="K60" s="382"/>
      <c r="L60" s="382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8" t="str">
        <f>IF(Registro!A57&lt;&gt;"",Registro!A57,"")</f>
        <v>0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164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165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68"/>
      <c r="C67" s="368"/>
      <c r="D67" s="368"/>
      <c r="E67" s="368"/>
      <c r="F67" s="368"/>
      <c r="G67" s="368"/>
      <c r="J67" s="368"/>
      <c r="K67" s="368"/>
      <c r="M67" s="368"/>
      <c r="N67" s="10"/>
      <c r="O67" s="10"/>
    </row>
    <row r="68" spans="1:58" customHeight="1" ht="4.5">
      <c r="B68" s="368"/>
      <c r="C68" s="393" t="s">
        <v>166</v>
      </c>
      <c r="D68" s="393"/>
      <c r="E68" s="393"/>
      <c r="F68" s="393"/>
      <c r="G68" s="368"/>
      <c r="I68" s="189"/>
      <c r="J68" s="189"/>
      <c r="K68" s="189"/>
      <c r="L68" s="189"/>
      <c r="M68" s="368"/>
      <c r="N68" s="10"/>
      <c r="O68" s="10"/>
    </row>
    <row r="69" spans="1:58" customHeight="1" ht="8.25">
      <c r="B69" s="368"/>
      <c r="C69" s="393"/>
      <c r="D69" s="393"/>
      <c r="E69" s="393"/>
      <c r="F69" s="393"/>
      <c r="G69" s="368"/>
      <c r="H69" s="162"/>
      <c r="I69" s="239"/>
      <c r="J69" s="239"/>
      <c r="K69" s="239"/>
      <c r="L69" s="189"/>
      <c r="M69" s="368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167</v>
      </c>
      <c r="D71" s="392" t="str">
        <f>Registro!C59</f>
        <v>0</v>
      </c>
      <c r="E71" s="392"/>
      <c r="F71" s="392"/>
      <c r="G71" s="33"/>
      <c r="H71" s="163"/>
      <c r="I71" s="381" t="s">
        <v>168</v>
      </c>
      <c r="J71" s="381"/>
      <c r="K71" s="381"/>
      <c r="L71" s="190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391" t="s">
        <v>169</v>
      </c>
      <c r="J72" s="391"/>
      <c r="K72" s="391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386" t="s">
        <v>170</v>
      </c>
      <c r="C74" s="386"/>
      <c r="D74" s="386"/>
      <c r="E74" s="386"/>
      <c r="F74" s="386"/>
      <c r="G74" s="386"/>
      <c r="H74" s="386"/>
      <c r="I74" s="386"/>
      <c r="J74" s="386"/>
      <c r="K74" s="386"/>
      <c r="L74" s="386"/>
      <c r="M74" s="114"/>
    </row>
    <row r="75" spans="1:58" customHeight="1" ht="15">
      <c r="C75" s="387" t="s">
        <v>171</v>
      </c>
      <c r="D75" s="387"/>
      <c r="E75" s="387"/>
      <c r="F75" s="387"/>
      <c r="G75" s="387"/>
      <c r="H75" s="387"/>
      <c r="I75" s="387"/>
      <c r="J75" s="387"/>
      <c r="K75" s="387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13:F13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F28:F29"/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</mergeCells>
  <printOptions gridLines="false" gridLinesSet="true" horizontalCentered="true" verticalCentered="true"/>
  <pageMargins left="0" right="0" top="0" bottom="0" header="0" footer="0"/>
  <pageSetup paperSize="9" orientation="portrait" scale="81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7"/>
    <col min="2" max="2" width="8.7109375" customWidth="true" style="207"/>
    <col min="3" max="3" width="8.7109375" customWidth="true" style="207"/>
    <col min="4" max="4" width="8.7109375" customWidth="true" style="207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1" t="s">
        <v>172</v>
      </c>
      <c r="B1" s="208">
        <v>2014</v>
      </c>
      <c r="C1" s="208">
        <v>2016</v>
      </c>
      <c r="D1" s="207" t="s">
        <v>173</v>
      </c>
    </row>
    <row r="2" spans="1:12" customHeight="1" ht="12.75">
      <c r="A2" s="209">
        <v>600</v>
      </c>
      <c r="B2" s="210">
        <v>599.9929</v>
      </c>
      <c r="C2" s="210">
        <v>599.991608</v>
      </c>
      <c r="D2" s="205" t="str">
        <f>ABS(C2-B2)</f>
        <v>0</v>
      </c>
    </row>
    <row r="3" spans="1:12" customHeight="1" ht="12.75">
      <c r="A3" s="209">
        <v>1200</v>
      </c>
      <c r="B3" s="210">
        <v>1199.988</v>
      </c>
      <c r="C3" s="210">
        <v>1199.986907</v>
      </c>
      <c r="D3" s="205" t="str">
        <f>ABS(C3-B3)</f>
        <v>0</v>
      </c>
    </row>
    <row r="4" spans="1:12" customHeight="1" ht="12.75">
      <c r="A4" s="209">
        <v>2400</v>
      </c>
      <c r="B4" s="210">
        <v>2399.979</v>
      </c>
      <c r="C4" s="210">
        <v>2399.976371</v>
      </c>
      <c r="D4" s="205" t="str">
        <f>ABS(C4-B4)</f>
        <v>0</v>
      </c>
    </row>
    <row r="5" spans="1:12" customHeight="1" ht="12.75">
      <c r="A5" s="209">
        <v>4800</v>
      </c>
      <c r="B5" s="210">
        <v>4799.92</v>
      </c>
      <c r="C5" s="210">
        <v>4799.940368</v>
      </c>
      <c r="D5" s="205" t="str">
        <f>ABS(C5-B5)</f>
        <v>0</v>
      </c>
    </row>
    <row r="6" spans="1:12" customHeight="1" ht="12.75">
      <c r="A6" s="209">
        <v>6000</v>
      </c>
      <c r="B6" s="210">
        <v>5999.918</v>
      </c>
      <c r="C6" s="210">
        <v>5999.940302</v>
      </c>
      <c r="D6" s="205" t="str">
        <f>ABS(C6-B6)</f>
        <v>0</v>
      </c>
    </row>
    <row r="7" spans="1:12" customHeight="1" ht="12.75">
      <c r="A7" s="209">
        <v>9000</v>
      </c>
      <c r="B7" s="210">
        <v>8999.91</v>
      </c>
      <c r="C7" s="210">
        <v>8999.905331</v>
      </c>
      <c r="D7" s="205" t="str">
        <f>ABS(C7-B7)</f>
        <v>0</v>
      </c>
    </row>
    <row r="8" spans="1:12" customHeight="1" ht="12.75">
      <c r="A8" s="209">
        <v>12000</v>
      </c>
      <c r="B8" s="210">
        <v>11999.88</v>
      </c>
      <c r="C8" s="210">
        <v>11999.863521</v>
      </c>
      <c r="D8" s="205" t="str">
        <f>ABS(C8-B8)</f>
        <v>0</v>
      </c>
    </row>
    <row r="9" spans="1:12" customHeight="1" ht="12.75">
      <c r="A9" s="209">
        <v>15000</v>
      </c>
      <c r="B9" s="210">
        <v>14999.86</v>
      </c>
      <c r="C9" s="210">
        <v>14999.843382</v>
      </c>
      <c r="D9" s="205" t="str">
        <f>ABS(C9-B9)</f>
        <v>0</v>
      </c>
    </row>
    <row r="10" spans="1:12" customHeight="1" ht="12.75">
      <c r="A10" s="209">
        <v>18000</v>
      </c>
      <c r="B10" s="210">
        <v>17999.84</v>
      </c>
      <c r="C10" s="210">
        <v>17999.823911</v>
      </c>
      <c r="D10" s="205" t="str">
        <f>ABS(C10-B10)</f>
        <v>0</v>
      </c>
    </row>
    <row r="11" spans="1:12" customHeight="1" ht="12.75">
      <c r="A11" s="209">
        <v>20000</v>
      </c>
      <c r="B11" s="210">
        <v>19999.82</v>
      </c>
      <c r="C11" s="210">
        <v>19999.794887</v>
      </c>
      <c r="D11" s="205" t="str">
        <f>ABS(C11-B11)</f>
        <v>0</v>
      </c>
    </row>
    <row r="12" spans="1:12" customHeight="1" ht="12.75">
      <c r="A12" s="209">
        <v>30000</v>
      </c>
      <c r="B12" s="210">
        <v>29999.63</v>
      </c>
      <c r="C12" s="210">
        <v>29999.6894</v>
      </c>
      <c r="D12" s="205" t="str">
        <f>ABS(C12-B12)</f>
        <v>0</v>
      </c>
    </row>
    <row r="13" spans="1:12" customHeight="1" ht="12.75">
      <c r="A13" s="209">
        <v>50000</v>
      </c>
      <c r="B13" s="210">
        <v>49999.47</v>
      </c>
      <c r="C13" s="210">
        <v>49999.489148</v>
      </c>
      <c r="D13" s="205" t="str">
        <f>ABS(C13-B13)</f>
        <v>0</v>
      </c>
    </row>
    <row r="14" spans="1:12" customHeight="1" ht="12.75">
      <c r="A14" s="209">
        <v>70000</v>
      </c>
      <c r="B14" s="210">
        <v>69999.34</v>
      </c>
      <c r="C14" s="210">
        <v>69999.276983</v>
      </c>
      <c r="D14" s="205" t="str">
        <f>ABS(C14-B14)</f>
        <v>0</v>
      </c>
    </row>
    <row r="15" spans="1:12" customHeight="1" ht="12.75">
      <c r="A15" s="209">
        <v>90000</v>
      </c>
      <c r="B15" s="210">
        <v>89999.10000000001</v>
      </c>
      <c r="C15" s="210">
        <v>89999.184337</v>
      </c>
      <c r="D15" s="205" t="str">
        <f>ABS(C15-B15)</f>
        <v>0</v>
      </c>
    </row>
    <row r="16" spans="1:12" customHeight="1" ht="12.75">
      <c r="B16" s="206"/>
    </row>
    <row r="17" spans="1:12" customHeight="1" ht="12.75">
      <c r="B17" s="206"/>
      <c r="C17" s="207" t="s">
        <v>174</v>
      </c>
      <c r="D17" s="205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2021-08-16T16:14:02-03:00</dcterms:modified>
  <dc:title>Untitled Spreadsheet</dc:title>
  <dc:description/>
  <dc:subject/>
  <cp:keywords/>
  <cp:category/>
</cp:coreProperties>
</file>